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hur Solow\Desktop\"/>
    </mc:Choice>
  </mc:AlternateContent>
  <xr:revisionPtr revIDLastSave="0" documentId="8_{7CF5A4D4-81DB-4D81-928A-68443E8E847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DRE_bandejão" sheetId="2" r:id="rId1"/>
    <sheet name="TABELA_FINAL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4" l="1"/>
  <c r="H21" i="4"/>
  <c r="F21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4" i="4"/>
  <c r="J6" i="4"/>
  <c r="L6" i="4" s="1"/>
  <c r="J7" i="4"/>
  <c r="J8" i="4"/>
  <c r="L8" i="4" s="1"/>
  <c r="J9" i="4"/>
  <c r="J10" i="4"/>
  <c r="L10" i="4" s="1"/>
  <c r="J11" i="4"/>
  <c r="J12" i="4"/>
  <c r="L12" i="4" s="1"/>
  <c r="J13" i="4"/>
  <c r="J14" i="4"/>
  <c r="L14" i="4" s="1"/>
  <c r="J15" i="4"/>
  <c r="J16" i="4"/>
  <c r="L16" i="4" s="1"/>
  <c r="J17" i="4"/>
  <c r="L17" i="4" s="1"/>
  <c r="J18" i="4"/>
  <c r="L18" i="4" s="1"/>
  <c r="J19" i="4"/>
  <c r="J20" i="4"/>
  <c r="L20" i="4" s="1"/>
  <c r="J5" i="4"/>
  <c r="J4" i="4"/>
  <c r="L19" i="4" l="1"/>
  <c r="L15" i="4"/>
  <c r="L11" i="4"/>
  <c r="L7" i="4"/>
  <c r="J21" i="4"/>
  <c r="K21" i="4"/>
  <c r="L13" i="4"/>
  <c r="L9" i="4"/>
  <c r="L5" i="4"/>
  <c r="L4" i="4"/>
  <c r="L21" i="4" l="1"/>
  <c r="F4" i="2"/>
  <c r="E4" i="2"/>
  <c r="E3" i="2"/>
  <c r="N5" i="4" l="1"/>
  <c r="P5" i="4" s="1"/>
  <c r="N9" i="4"/>
  <c r="P9" i="4" s="1"/>
  <c r="N13" i="4"/>
  <c r="P13" i="4" s="1"/>
  <c r="N17" i="4"/>
  <c r="P17" i="4" s="1"/>
  <c r="N4" i="4"/>
  <c r="N6" i="4"/>
  <c r="P6" i="4" s="1"/>
  <c r="N10" i="4"/>
  <c r="P10" i="4" s="1"/>
  <c r="N14" i="4"/>
  <c r="P14" i="4" s="1"/>
  <c r="N18" i="4"/>
  <c r="P18" i="4" s="1"/>
  <c r="N16" i="4"/>
  <c r="P16" i="4" s="1"/>
  <c r="N7" i="4"/>
  <c r="P7" i="4" s="1"/>
  <c r="N11" i="4"/>
  <c r="P11" i="4" s="1"/>
  <c r="N15" i="4"/>
  <c r="P15" i="4" s="1"/>
  <c r="N19" i="4"/>
  <c r="P19" i="4" s="1"/>
  <c r="N8" i="4"/>
  <c r="P8" i="4" s="1"/>
  <c r="N12" i="4"/>
  <c r="P12" i="4" s="1"/>
  <c r="N20" i="4"/>
  <c r="P20" i="4" s="1"/>
  <c r="N21" i="4" l="1"/>
  <c r="P21" i="4" s="1"/>
  <c r="P4" i="4"/>
</calcChain>
</file>

<file path=xl/sharedStrings.xml><?xml version="1.0" encoding="utf-8"?>
<sst xmlns="http://schemas.openxmlformats.org/spreadsheetml/2006/main" count="60" uniqueCount="57">
  <si>
    <t>Custo SAS</t>
  </si>
  <si>
    <t>Custo Terceirizado</t>
  </si>
  <si>
    <t>Preço Aluno</t>
  </si>
  <si>
    <t>Aluno especial</t>
  </si>
  <si>
    <t>Visitante Autorizado</t>
  </si>
  <si>
    <t>Receita</t>
  </si>
  <si>
    <t>Refeições</t>
  </si>
  <si>
    <t>Inflação acumulada</t>
  </si>
  <si>
    <t>Parâmetros</t>
  </si>
  <si>
    <t>Fontes</t>
  </si>
  <si>
    <t>Refeições Feitas na USP</t>
  </si>
  <si>
    <t>Restaurantes Universitários</t>
  </si>
  <si>
    <t>https://www5.usp.br/servicos/restaurantes-universitarios/</t>
  </si>
  <si>
    <t>Crítica Comida</t>
  </si>
  <si>
    <t>http://www.jornaldocampus.usp.br/index.php/2018/05/o-que-os-olhos-nao-veem-o-estomago-sente/</t>
  </si>
  <si>
    <t>Calculadora inflação</t>
  </si>
  <si>
    <t>https://www3.bcb.gov.br/CALCIDADAO/publico/corrigirPorIndice.do?method=corrigirPorIndice</t>
  </si>
  <si>
    <t>Preços USP</t>
  </si>
  <si>
    <t>https://sites.usp.br/sas/precos/</t>
  </si>
  <si>
    <t>Déficit USP</t>
  </si>
  <si>
    <t>https://epocanegocios.globo.com/Brasil/noticia/2017/12/usp-e-unicamp-preveem-deficit-de-r-560-milhoes-em-2018-unesp-pede-verba.html</t>
  </si>
  <si>
    <t>Custo por Refeição</t>
  </si>
  <si>
    <t>https://epocanegocios.globo.com/Informacao/Resultados/noticia/2014/11/salarios-fazem-bandejao-custar-75-mais-na-usp.html</t>
  </si>
  <si>
    <t>Preço no final de 2018</t>
  </si>
  <si>
    <t>Preço cobrado</t>
  </si>
  <si>
    <t>Em nov/2014</t>
  </si>
  <si>
    <t>Participação relativa</t>
  </si>
  <si>
    <t>Resultado Anual</t>
  </si>
  <si>
    <t>Restaurante</t>
  </si>
  <si>
    <t>Usuários (%)</t>
  </si>
  <si>
    <t>Total Anual</t>
  </si>
  <si>
    <t>Aluno</t>
  </si>
  <si>
    <t>Servidor</t>
  </si>
  <si>
    <t>Outros</t>
  </si>
  <si>
    <t>Bauru</t>
  </si>
  <si>
    <t>Piracicaba</t>
  </si>
  <si>
    <t>Pirassununga</t>
  </si>
  <si>
    <t>RESTAURANTE CENTRAL - Ribeirão Preto</t>
  </si>
  <si>
    <t>RESTAURANTE DA EEL - ÁREA I</t>
  </si>
  <si>
    <t>São Carlos - Campus II</t>
  </si>
  <si>
    <t>São Carlos - Central</t>
  </si>
  <si>
    <t>São Carlos - CRHEA</t>
  </si>
  <si>
    <t>São Paulo - Central</t>
  </si>
  <si>
    <t>São Paulo - Direito</t>
  </si>
  <si>
    <t>São Paulo - EACH</t>
  </si>
  <si>
    <t>São Paulo - Enfermagem</t>
  </si>
  <si>
    <t>São Paulo - Física</t>
  </si>
  <si>
    <t>São Paulo - PUSP-C</t>
  </si>
  <si>
    <t>São Paulo - Química</t>
  </si>
  <si>
    <t>São Paulo - Saúde Pública</t>
  </si>
  <si>
    <t>São Sebastião</t>
  </si>
  <si>
    <t>Total</t>
  </si>
  <si>
    <t>Fonte: Sistema RUCARD e CEBIMar. Processado em: 03/2019</t>
  </si>
  <si>
    <t>https://uspdigital.usp.br/anuario/AnuarioControle#</t>
  </si>
  <si>
    <t>Receita (R$)</t>
  </si>
  <si>
    <t>Despesa (R$)*</t>
  </si>
  <si>
    <t>* Calculado a partir de https://glo.bo/2quQ3lc, com reajuste inflacionário até jan/18, e considerando no cálculo base 60% dos restaurantes no sistema terceirizado. Foram desconsiderados o valor do café da manhã (R$ 0,50), o custo de alimentação dos servidores, e a inflação ao longo de 2018. Esses três pontos tem potencial de aumentar o déficit; dessa forma, o cálculo pode ser considerado conservador.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</si>
</sst>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* #,##0.00_-;\-&quot;R$&quot;* #,##0.00_-;_-&quot;R$&quot;* &quot;-&quot;??_-;_-@_-"/>
    <numFmt numFmtId="164" formatCode="&quot;R$&quot;#,##0.00"/>
    <numFmt numFmtId="165" formatCode="&quot;R$&quot;#,##0.0"/>
    <numFmt numFmtId="166" formatCode="&quot;R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28282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2"/>
    <xf numFmtId="0" fontId="3" fillId="0" borderId="1" xfId="0" applyFont="1" applyBorder="1"/>
    <xf numFmtId="0" fontId="4" fillId="0" borderId="0" xfId="0" applyFont="1"/>
    <xf numFmtId="9" fontId="4" fillId="0" borderId="0" xfId="0" applyNumberFormat="1" applyFont="1"/>
    <xf numFmtId="0" fontId="5" fillId="0" borderId="0" xfId="2" applyFont="1"/>
    <xf numFmtId="44" fontId="8" fillId="0" borderId="0" xfId="1" applyFont="1"/>
    <xf numFmtId="0" fontId="3" fillId="0" borderId="1" xfId="0" applyFont="1" applyBorder="1" applyAlignment="1">
      <alignment horizontal="center"/>
    </xf>
    <xf numFmtId="9" fontId="9" fillId="0" borderId="0" xfId="0" applyNumberFormat="1" applyFont="1" applyAlignment="1">
      <alignment horizontal="center"/>
    </xf>
    <xf numFmtId="0" fontId="4" fillId="0" borderId="1" xfId="0" applyFont="1" applyBorder="1"/>
    <xf numFmtId="44" fontId="8" fillId="0" borderId="1" xfId="1" applyFont="1" applyBorder="1"/>
    <xf numFmtId="0" fontId="4" fillId="0" borderId="0" xfId="0" applyFont="1" applyBorder="1"/>
    <xf numFmtId="0" fontId="4" fillId="0" borderId="3" xfId="0" applyFont="1" applyBorder="1"/>
    <xf numFmtId="9" fontId="9" fillId="0" borderId="0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4" fillId="0" borderId="0" xfId="0" applyFont="1" applyAlignment="1"/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1" fillId="0" borderId="0" xfId="0" applyFont="1"/>
    <xf numFmtId="0" fontId="13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3" fontId="14" fillId="0" borderId="6" xfId="0" applyNumberFormat="1" applyFont="1" applyBorder="1" applyAlignment="1">
      <alignment horizontal="center" vertical="top" shrinkToFit="1"/>
    </xf>
    <xf numFmtId="3" fontId="14" fillId="0" borderId="0" xfId="0" applyNumberFormat="1" applyFont="1" applyAlignment="1">
      <alignment horizontal="center" vertical="top" shrinkToFit="1"/>
    </xf>
    <xf numFmtId="3" fontId="14" fillId="0" borderId="4" xfId="0" applyNumberFormat="1" applyFont="1" applyBorder="1" applyAlignment="1">
      <alignment horizontal="center" vertical="top" shrinkToFit="1"/>
    </xf>
    <xf numFmtId="2" fontId="14" fillId="0" borderId="6" xfId="0" applyNumberFormat="1" applyFont="1" applyBorder="1" applyAlignment="1">
      <alignment horizontal="center" vertical="top" shrinkToFit="1"/>
    </xf>
    <xf numFmtId="2" fontId="14" fillId="0" borderId="0" xfId="0" applyNumberFormat="1" applyFont="1" applyAlignment="1">
      <alignment horizontal="center" vertical="top" shrinkToFit="1"/>
    </xf>
    <xf numFmtId="1" fontId="14" fillId="0" borderId="0" xfId="0" applyNumberFormat="1" applyFont="1" applyAlignment="1">
      <alignment horizontal="center" vertical="top" shrinkToFit="1"/>
    </xf>
    <xf numFmtId="2" fontId="14" fillId="0" borderId="4" xfId="0" applyNumberFormat="1" applyFont="1" applyBorder="1" applyAlignment="1">
      <alignment horizontal="center" vertical="top" shrinkToFit="1"/>
    </xf>
    <xf numFmtId="3" fontId="15" fillId="0" borderId="5" xfId="0" applyNumberFormat="1" applyFont="1" applyBorder="1" applyAlignment="1">
      <alignment horizontal="center" vertical="top" shrinkToFit="1"/>
    </xf>
    <xf numFmtId="0" fontId="13" fillId="0" borderId="0" xfId="0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66" fontId="14" fillId="0" borderId="6" xfId="0" applyNumberFormat="1" applyFont="1" applyBorder="1" applyAlignment="1">
      <alignment horizontal="center" vertical="top" shrinkToFit="1"/>
    </xf>
    <xf numFmtId="166" fontId="14" fillId="0" borderId="0" xfId="0" applyNumberFormat="1" applyFont="1" applyAlignment="1">
      <alignment horizontal="center" vertical="top" shrinkToFit="1"/>
    </xf>
    <xf numFmtId="166" fontId="14" fillId="0" borderId="4" xfId="0" applyNumberFormat="1" applyFont="1" applyBorder="1" applyAlignment="1">
      <alignment horizontal="center" vertical="top" shrinkToFit="1"/>
    </xf>
    <xf numFmtId="166" fontId="11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166" fontId="18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28575</xdr:rowOff>
    </xdr:from>
    <xdr:to>
      <xdr:col>2</xdr:col>
      <xdr:colOff>1200150</xdr:colOff>
      <xdr:row>1</xdr:row>
      <xdr:rowOff>300020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E8F7659-83D0-48E6-A682-96DAAA498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3825"/>
          <a:ext cx="1114425" cy="271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3.bcb.gov.br/CALCIDADAO/publico/corrigirPorIndice.do?method=corrigirPorIndice" TargetMode="External"/><Relationship Id="rId7" Type="http://schemas.openxmlformats.org/officeDocument/2006/relationships/hyperlink" Target="https://uspdigital.usp.br/anuario/AnuarioControle" TargetMode="External"/><Relationship Id="rId2" Type="http://schemas.openxmlformats.org/officeDocument/2006/relationships/hyperlink" Target="http://www.jornaldocampus.usp.br/index.php/2018/05/o-que-os-olhos-nao-veem-o-estomago-sente/" TargetMode="External"/><Relationship Id="rId1" Type="http://schemas.openxmlformats.org/officeDocument/2006/relationships/hyperlink" Target="https://www5.usp.br/servicos/restaurantes-universitarios/" TargetMode="External"/><Relationship Id="rId6" Type="http://schemas.openxmlformats.org/officeDocument/2006/relationships/hyperlink" Target="https://epocanegocios.globo.com/Informacao/Resultados/noticia/2014/11/salarios-fazem-bandejao-custar-75-mais-na-usp.html" TargetMode="External"/><Relationship Id="rId5" Type="http://schemas.openxmlformats.org/officeDocument/2006/relationships/hyperlink" Target="https://epocanegocios.globo.com/Brasil/noticia/2017/12/usp-e-unicamp-preveem-deficit-de-r-560-milhoes-em-2018-unesp-pede-verba.html" TargetMode="External"/><Relationship Id="rId4" Type="http://schemas.openxmlformats.org/officeDocument/2006/relationships/hyperlink" Target="https://sites.usp.br/sas/prec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9"/>
  <sheetViews>
    <sheetView showGridLines="0" showRowColHeaders="0" zoomScale="90" zoomScaleNormal="90" workbookViewId="0">
      <selection activeCell="F10" sqref="F10"/>
    </sheetView>
  </sheetViews>
  <sheetFormatPr defaultRowHeight="15.75" x14ac:dyDescent="0.25"/>
  <cols>
    <col min="1" max="1" width="3.7109375" style="3" customWidth="1"/>
    <col min="2" max="2" width="21.5703125" style="3" customWidth="1"/>
    <col min="3" max="3" width="20.140625" style="3" customWidth="1"/>
    <col min="4" max="4" width="19.140625" style="3" bestFit="1" customWidth="1"/>
    <col min="5" max="5" width="21.42578125" style="3" bestFit="1" customWidth="1"/>
    <col min="6" max="6" width="20.42578125" style="3" bestFit="1" customWidth="1"/>
    <col min="7" max="7" width="8" style="3" bestFit="1" customWidth="1"/>
    <col min="8" max="16384" width="9.140625" style="3"/>
  </cols>
  <sheetData>
    <row r="1" spans="2:7" ht="11.25" customHeight="1" x14ac:dyDescent="0.25"/>
    <row r="2" spans="2:7" x14ac:dyDescent="0.25">
      <c r="B2" s="2" t="s">
        <v>8</v>
      </c>
      <c r="C2" s="7" t="s">
        <v>25</v>
      </c>
      <c r="D2" s="2" t="s">
        <v>7</v>
      </c>
      <c r="E2" s="2" t="s">
        <v>23</v>
      </c>
      <c r="F2" s="7" t="s">
        <v>26</v>
      </c>
    </row>
    <row r="3" spans="2:7" x14ac:dyDescent="0.25">
      <c r="B3" s="3" t="s">
        <v>0</v>
      </c>
      <c r="C3" s="21">
        <v>17.510000000000002</v>
      </c>
      <c r="D3" s="16">
        <v>1.2302249000000001</v>
      </c>
      <c r="E3" s="6">
        <f>C3*D3</f>
        <v>21.541237999000003</v>
      </c>
      <c r="F3" s="8">
        <v>0.4</v>
      </c>
      <c r="G3" s="4"/>
    </row>
    <row r="4" spans="2:7" x14ac:dyDescent="0.25">
      <c r="B4" s="9" t="s">
        <v>1</v>
      </c>
      <c r="C4" s="22">
        <v>10.02</v>
      </c>
      <c r="D4" s="17">
        <v>1.2302249000000001</v>
      </c>
      <c r="E4" s="10">
        <f>C4*D4</f>
        <v>12.326853498</v>
      </c>
      <c r="F4" s="14">
        <f>1-F3</f>
        <v>0.6</v>
      </c>
    </row>
    <row r="5" spans="2:7" x14ac:dyDescent="0.25">
      <c r="D5" s="15"/>
    </row>
    <row r="6" spans="2:7" x14ac:dyDescent="0.25">
      <c r="B6" s="35" t="s">
        <v>5</v>
      </c>
      <c r="C6" s="35"/>
      <c r="D6" s="35"/>
      <c r="E6" s="34"/>
    </row>
    <row r="7" spans="2:7" x14ac:dyDescent="0.25">
      <c r="B7" s="23" t="s">
        <v>24</v>
      </c>
      <c r="C7" s="12" t="s">
        <v>2</v>
      </c>
      <c r="D7" s="18">
        <v>2</v>
      </c>
      <c r="E7" s="13"/>
    </row>
    <row r="8" spans="2:7" x14ac:dyDescent="0.25">
      <c r="B8" s="24"/>
      <c r="C8" s="11" t="s">
        <v>3</v>
      </c>
      <c r="D8" s="19">
        <v>10</v>
      </c>
      <c r="E8" s="13"/>
    </row>
    <row r="9" spans="2:7" x14ac:dyDescent="0.25">
      <c r="B9" s="25"/>
      <c r="C9" s="9" t="s">
        <v>4</v>
      </c>
      <c r="D9" s="20">
        <v>15</v>
      </c>
      <c r="E9" s="13"/>
    </row>
    <row r="11" spans="2:7" x14ac:dyDescent="0.25">
      <c r="B11" s="2" t="s">
        <v>9</v>
      </c>
    </row>
    <row r="12" spans="2:7" x14ac:dyDescent="0.25">
      <c r="B12" s="3" t="s">
        <v>10</v>
      </c>
      <c r="C12" s="1" t="s">
        <v>53</v>
      </c>
    </row>
    <row r="13" spans="2:7" x14ac:dyDescent="0.25">
      <c r="B13" s="3" t="s">
        <v>11</v>
      </c>
      <c r="C13" s="5" t="s">
        <v>12</v>
      </c>
    </row>
    <row r="14" spans="2:7" x14ac:dyDescent="0.25">
      <c r="B14" s="3" t="s">
        <v>13</v>
      </c>
      <c r="C14" s="5" t="s">
        <v>14</v>
      </c>
    </row>
    <row r="15" spans="2:7" x14ac:dyDescent="0.25">
      <c r="B15" s="3" t="s">
        <v>15</v>
      </c>
      <c r="C15" s="5" t="s">
        <v>16</v>
      </c>
    </row>
    <row r="16" spans="2:7" x14ac:dyDescent="0.25">
      <c r="B16" s="3" t="s">
        <v>17</v>
      </c>
      <c r="C16" s="5" t="s">
        <v>18</v>
      </c>
    </row>
    <row r="17" spans="2:3" ht="9.75" customHeight="1" x14ac:dyDescent="0.25"/>
    <row r="18" spans="2:3" x14ac:dyDescent="0.25">
      <c r="B18" s="3" t="s">
        <v>19</v>
      </c>
      <c r="C18" s="1" t="s">
        <v>20</v>
      </c>
    </row>
    <row r="19" spans="2:3" x14ac:dyDescent="0.25">
      <c r="B19" s="3" t="s">
        <v>21</v>
      </c>
      <c r="C19" s="1" t="s">
        <v>22</v>
      </c>
    </row>
  </sheetData>
  <mergeCells count="2">
    <mergeCell ref="B7:B9"/>
    <mergeCell ref="B6:D6"/>
  </mergeCells>
  <hyperlinks>
    <hyperlink ref="C13" r:id="rId1" xr:uid="{00000000-0004-0000-0100-000001000000}"/>
    <hyperlink ref="C14" r:id="rId2" xr:uid="{00000000-0004-0000-0100-000002000000}"/>
    <hyperlink ref="C15" r:id="rId3" xr:uid="{00000000-0004-0000-0100-000003000000}"/>
    <hyperlink ref="C16" r:id="rId4" xr:uid="{00000000-0004-0000-0100-000004000000}"/>
    <hyperlink ref="C18" r:id="rId5" xr:uid="{00000000-0004-0000-0100-000005000000}"/>
    <hyperlink ref="C19" r:id="rId6" xr:uid="{00000000-0004-0000-0100-000006000000}"/>
    <hyperlink ref="C12" r:id="rId7" display="https://uspdigital.usp.br/anuario/AnuarioControle" xr:uid="{B842C86A-CA57-41C2-B9B0-3039074130AE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A88D8-D2FD-40F0-9A27-B297A55B4EB4}">
  <sheetPr codeName="Planilha1"/>
  <dimension ref="B1:P24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2" width="1.140625" customWidth="1"/>
    <col min="3" max="3" width="32.85546875" style="29" customWidth="1"/>
    <col min="4" max="4" width="12.28515625" style="29" bestFit="1" customWidth="1"/>
    <col min="5" max="5" width="1.7109375" style="29" customWidth="1"/>
    <col min="6" max="6" width="8.140625" style="29" bestFit="1" customWidth="1"/>
    <col min="7" max="7" width="11.42578125" style="29" bestFit="1" customWidth="1"/>
    <col min="8" max="8" width="9" style="29" bestFit="1" customWidth="1"/>
    <col min="9" max="9" width="2.140625" customWidth="1"/>
    <col min="10" max="10" width="16.42578125" bestFit="1" customWidth="1"/>
    <col min="11" max="11" width="13.85546875" bestFit="1" customWidth="1"/>
    <col min="12" max="12" width="16.42578125" bestFit="1" customWidth="1"/>
    <col min="13" max="13" width="2.140625" customWidth="1"/>
    <col min="14" max="14" width="18.28515625" customWidth="1"/>
    <col min="15" max="15" width="1.85546875" customWidth="1"/>
    <col min="16" max="16" width="17.5703125" bestFit="1" customWidth="1"/>
  </cols>
  <sheetData>
    <row r="1" spans="3:16" ht="7.5" customHeight="1" x14ac:dyDescent="0.25"/>
    <row r="2" spans="3:16" ht="30" customHeight="1" x14ac:dyDescent="0.25">
      <c r="C2" s="51"/>
      <c r="D2" s="59" t="s">
        <v>6</v>
      </c>
      <c r="E2" s="60"/>
      <c r="F2" s="50" t="s">
        <v>29</v>
      </c>
      <c r="G2" s="50"/>
      <c r="H2" s="50"/>
      <c r="I2" s="61"/>
      <c r="J2" s="48" t="s">
        <v>54</v>
      </c>
      <c r="K2" s="48"/>
      <c r="L2" s="48"/>
      <c r="M2" s="62"/>
      <c r="N2" s="48" t="s">
        <v>55</v>
      </c>
      <c r="O2" s="63"/>
      <c r="P2" s="48" t="s">
        <v>27</v>
      </c>
    </row>
    <row r="3" spans="3:16" ht="15.75" x14ac:dyDescent="0.25">
      <c r="C3" s="31" t="s">
        <v>28</v>
      </c>
      <c r="D3" s="32" t="s">
        <v>30</v>
      </c>
      <c r="E3" s="32"/>
      <c r="F3" s="47" t="s">
        <v>31</v>
      </c>
      <c r="G3" s="47" t="s">
        <v>32</v>
      </c>
      <c r="H3" s="47" t="s">
        <v>33</v>
      </c>
      <c r="I3" s="62"/>
      <c r="J3" s="47" t="s">
        <v>31</v>
      </c>
      <c r="K3" s="47" t="s">
        <v>33</v>
      </c>
      <c r="L3" s="47" t="s">
        <v>51</v>
      </c>
      <c r="M3" s="62"/>
      <c r="N3" s="49"/>
      <c r="O3" s="63"/>
      <c r="P3" s="49"/>
    </row>
    <row r="4" spans="3:16" x14ac:dyDescent="0.25">
      <c r="C4" s="30" t="s">
        <v>34</v>
      </c>
      <c r="D4" s="37">
        <v>73164</v>
      </c>
      <c r="E4" s="37"/>
      <c r="F4" s="40">
        <v>96.28</v>
      </c>
      <c r="G4" s="40">
        <v>1.66</v>
      </c>
      <c r="H4" s="40">
        <v>2.04</v>
      </c>
      <c r="I4" s="33"/>
      <c r="J4" s="52">
        <f>D4*(F4/100)*DRE_bandejão!$D$7</f>
        <v>140884.59839999999</v>
      </c>
      <c r="K4" s="52">
        <f>D4*(H4/100)*DRE_bandejão!$D$9</f>
        <v>22388.184000000001</v>
      </c>
      <c r="L4" s="52">
        <f>SUM(J4:K4)</f>
        <v>163272.7824</v>
      </c>
      <c r="M4" s="55"/>
      <c r="N4" s="55">
        <f>D4*DRE_bandejão!$E$3*DRE_bandejão!$F$3+D4*DRE_bandejão!$E$4*DRE_bandejão!$F$4</f>
        <v>1171546.4003801378</v>
      </c>
      <c r="O4" s="55"/>
      <c r="P4" s="56">
        <f>L4-N4</f>
        <v>-1008273.6179801378</v>
      </c>
    </row>
    <row r="5" spans="3:16" x14ac:dyDescent="0.25">
      <c r="C5" s="26" t="s">
        <v>35</v>
      </c>
      <c r="D5" s="38">
        <v>220518</v>
      </c>
      <c r="E5" s="38"/>
      <c r="F5" s="41">
        <v>96.99</v>
      </c>
      <c r="G5" s="41">
        <v>0.14000000000000001</v>
      </c>
      <c r="H5" s="41">
        <v>2.86</v>
      </c>
      <c r="I5" s="33"/>
      <c r="J5" s="53">
        <f>D5*(F5/100)*DRE_bandejão!$D$7</f>
        <v>427760.81640000001</v>
      </c>
      <c r="K5" s="53">
        <f>D5*(H5/100)*DRE_bandejão!$D$9</f>
        <v>94602.222000000009</v>
      </c>
      <c r="L5" s="53">
        <f t="shared" ref="L5:L20" si="0">SUM(J5:K5)</f>
        <v>522363.03840000002</v>
      </c>
      <c r="M5" s="55"/>
      <c r="N5" s="55">
        <f>D5*DRE_bandejão!$E$3*DRE_bandejão!$F$3+D5*DRE_bandejão!$E$4*DRE_bandejão!$F$4</f>
        <v>3531068.1362285716</v>
      </c>
      <c r="O5" s="55"/>
      <c r="P5" s="56">
        <f t="shared" ref="P5:P21" si="1">L5-N5</f>
        <v>-3008705.0978285717</v>
      </c>
    </row>
    <row r="6" spans="3:16" x14ac:dyDescent="0.25">
      <c r="C6" s="26" t="s">
        <v>36</v>
      </c>
      <c r="D6" s="38">
        <v>155321</v>
      </c>
      <c r="E6" s="38"/>
      <c r="F6" s="41">
        <v>98.55</v>
      </c>
      <c r="G6" s="41">
        <v>0.04</v>
      </c>
      <c r="H6" s="41">
        <v>1.39</v>
      </c>
      <c r="I6" s="33"/>
      <c r="J6" s="53">
        <f>D6*(F6/100)*DRE_bandejão!$D$7</f>
        <v>306137.69099999999</v>
      </c>
      <c r="K6" s="53">
        <f>D6*(H6/100)*DRE_bandejão!$D$9</f>
        <v>32384.428499999998</v>
      </c>
      <c r="L6" s="53">
        <f t="shared" si="0"/>
        <v>338522.11949999997</v>
      </c>
      <c r="M6" s="55"/>
      <c r="N6" s="55">
        <f>D6*DRE_bandejão!$E$3*DRE_bandejão!$F$3+D6*DRE_bandejão!$E$4*DRE_bandejão!$F$4</f>
        <v>2487094.1781947864</v>
      </c>
      <c r="O6" s="55"/>
      <c r="P6" s="56">
        <f t="shared" si="1"/>
        <v>-2148572.0586947864</v>
      </c>
    </row>
    <row r="7" spans="3:16" x14ac:dyDescent="0.25">
      <c r="C7" s="26" t="s">
        <v>37</v>
      </c>
      <c r="D7" s="38">
        <v>549684</v>
      </c>
      <c r="E7" s="38"/>
      <c r="F7" s="41">
        <v>99.77</v>
      </c>
      <c r="G7" s="41">
        <v>0.03</v>
      </c>
      <c r="H7" s="41">
        <v>0.19</v>
      </c>
      <c r="I7" s="33"/>
      <c r="J7" s="53">
        <f>D7*(F7/100)*DRE_bandejão!$D$7</f>
        <v>1096839.4535999999</v>
      </c>
      <c r="K7" s="53">
        <f>D7*(H7/100)*DRE_bandejão!$D$9</f>
        <v>15665.993999999999</v>
      </c>
      <c r="L7" s="53">
        <f t="shared" si="0"/>
        <v>1112505.4475999998</v>
      </c>
      <c r="M7" s="55"/>
      <c r="N7" s="55">
        <f>D7*DRE_bandejão!$E$3*DRE_bandejão!$F$3+D7*DRE_bandejão!$E$4*DRE_bandejão!$F$4</f>
        <v>8801874.0302137062</v>
      </c>
      <c r="O7" s="55"/>
      <c r="P7" s="56">
        <f t="shared" si="1"/>
        <v>-7689368.5826137066</v>
      </c>
    </row>
    <row r="8" spans="3:16" x14ac:dyDescent="0.25">
      <c r="C8" s="26" t="s">
        <v>38</v>
      </c>
      <c r="D8" s="38">
        <v>114748</v>
      </c>
      <c r="E8" s="38"/>
      <c r="F8" s="41">
        <v>99.64</v>
      </c>
      <c r="G8" s="41">
        <v>7.0000000000000007E-2</v>
      </c>
      <c r="H8" s="41">
        <v>0.28000000000000003</v>
      </c>
      <c r="I8" s="33"/>
      <c r="J8" s="53">
        <f>D8*(F8/100)*DRE_bandejão!$D$7</f>
        <v>228669.8144</v>
      </c>
      <c r="K8" s="53">
        <f>D8*(H8/100)*DRE_bandejão!$D$9</f>
        <v>4819.4160000000011</v>
      </c>
      <c r="L8" s="53">
        <f t="shared" si="0"/>
        <v>233489.2304</v>
      </c>
      <c r="M8" s="55"/>
      <c r="N8" s="55">
        <f>D8*DRE_bandejão!$E$3*DRE_bandejão!$F$3+D8*DRE_bandejão!$E$4*DRE_bandejão!$F$4</f>
        <v>1837414.6622768035</v>
      </c>
      <c r="O8" s="55"/>
      <c r="P8" s="56">
        <f t="shared" si="1"/>
        <v>-1603925.4318768035</v>
      </c>
    </row>
    <row r="9" spans="3:16" x14ac:dyDescent="0.25">
      <c r="C9" s="26" t="s">
        <v>39</v>
      </c>
      <c r="D9" s="38">
        <v>106244</v>
      </c>
      <c r="E9" s="38"/>
      <c r="F9" s="41">
        <v>95.88</v>
      </c>
      <c r="G9" s="41">
        <v>7.0000000000000007E-2</v>
      </c>
      <c r="H9" s="41">
        <v>4.03</v>
      </c>
      <c r="I9" s="33"/>
      <c r="J9" s="53">
        <f>D9*(F9/100)*DRE_bandejão!$D$7</f>
        <v>203733.4944</v>
      </c>
      <c r="K9" s="53">
        <f>D9*(H9/100)*DRE_bandejão!$D$9</f>
        <v>64224.498000000007</v>
      </c>
      <c r="L9" s="53">
        <f t="shared" si="0"/>
        <v>267957.99239999999</v>
      </c>
      <c r="M9" s="55"/>
      <c r="N9" s="55">
        <f>D9*DRE_bandejão!$E$3*DRE_bandejão!$F$3+D9*DRE_bandejão!$E$4*DRE_bandejão!$F$4</f>
        <v>1701243.4498112099</v>
      </c>
      <c r="O9" s="55"/>
      <c r="P9" s="56">
        <f t="shared" si="1"/>
        <v>-1433285.4574112101</v>
      </c>
    </row>
    <row r="10" spans="3:16" x14ac:dyDescent="0.25">
      <c r="C10" s="26" t="s">
        <v>40</v>
      </c>
      <c r="D10" s="38">
        <v>847822</v>
      </c>
      <c r="E10" s="38"/>
      <c r="F10" s="41">
        <v>97.25</v>
      </c>
      <c r="G10" s="42">
        <v>0</v>
      </c>
      <c r="H10" s="41">
        <v>2.73</v>
      </c>
      <c r="I10" s="33"/>
      <c r="J10" s="53">
        <f>D10*(F10/100)*DRE_bandejão!$D$7</f>
        <v>1649013.79</v>
      </c>
      <c r="K10" s="53">
        <f>D10*(H10/100)*DRE_bandejão!$D$9</f>
        <v>347183.109</v>
      </c>
      <c r="L10" s="53">
        <f t="shared" si="0"/>
        <v>1996196.899</v>
      </c>
      <c r="M10" s="55"/>
      <c r="N10" s="55">
        <f>D10*DRE_bandejão!$E$3*DRE_bandejão!$F$3+D10*DRE_bandejão!$E$4*DRE_bandejão!$F$4</f>
        <v>13575840.744944084</v>
      </c>
      <c r="O10" s="55"/>
      <c r="P10" s="56">
        <f t="shared" si="1"/>
        <v>-11579643.845944084</v>
      </c>
    </row>
    <row r="11" spans="3:16" x14ac:dyDescent="0.25">
      <c r="C11" s="26" t="s">
        <v>41</v>
      </c>
      <c r="D11" s="38">
        <v>4313</v>
      </c>
      <c r="E11" s="38"/>
      <c r="F11" s="41">
        <v>86.04</v>
      </c>
      <c r="G11" s="41">
        <v>4.3499999999999996</v>
      </c>
      <c r="H11" s="41">
        <v>9.59</v>
      </c>
      <c r="I11" s="33"/>
      <c r="J11" s="53">
        <f>D11*(F11/100)*DRE_bandejão!$D$7</f>
        <v>7421.8104000000003</v>
      </c>
      <c r="K11" s="53">
        <f>D11*(H11/100)*DRE_bandejão!$D$9</f>
        <v>6204.2505000000001</v>
      </c>
      <c r="L11" s="53">
        <f t="shared" si="0"/>
        <v>13626.0609</v>
      </c>
      <c r="M11" s="55"/>
      <c r="N11" s="55">
        <f>D11*DRE_bandejão!$E$3*DRE_bandejão!$F$3+D11*DRE_bandejão!$E$4*DRE_bandejão!$F$4</f>
        <v>69062.375277999206</v>
      </c>
      <c r="O11" s="55"/>
      <c r="P11" s="56">
        <f t="shared" si="1"/>
        <v>-55436.31437799921</v>
      </c>
    </row>
    <row r="12" spans="3:16" x14ac:dyDescent="0.25">
      <c r="C12" s="26" t="s">
        <v>42</v>
      </c>
      <c r="D12" s="38">
        <v>1183471</v>
      </c>
      <c r="E12" s="38"/>
      <c r="F12" s="41">
        <v>98.13</v>
      </c>
      <c r="G12" s="41">
        <v>1.52</v>
      </c>
      <c r="H12" s="41">
        <v>0.33</v>
      </c>
      <c r="I12" s="33"/>
      <c r="J12" s="53">
        <f>D12*(F12/100)*DRE_bandejão!$D$7</f>
        <v>2322680.1845999998</v>
      </c>
      <c r="K12" s="53">
        <f>D12*(H12/100)*DRE_bandejão!$D$9</f>
        <v>58581.8145</v>
      </c>
      <c r="L12" s="53">
        <f t="shared" si="0"/>
        <v>2381261.9990999997</v>
      </c>
      <c r="M12" s="55"/>
      <c r="N12" s="55">
        <f>D12*DRE_bandejão!$E$3*DRE_bandejão!$F$3+D12*DRE_bandejão!$E$4*DRE_bandejão!$F$4</f>
        <v>18950456.37204475</v>
      </c>
      <c r="O12" s="55"/>
      <c r="P12" s="56">
        <f t="shared" si="1"/>
        <v>-16569194.37294475</v>
      </c>
    </row>
    <row r="13" spans="3:16" x14ac:dyDescent="0.25">
      <c r="C13" s="26" t="s">
        <v>43</v>
      </c>
      <c r="D13" s="38">
        <v>78013</v>
      </c>
      <c r="E13" s="38"/>
      <c r="F13" s="41">
        <v>99.85</v>
      </c>
      <c r="G13" s="42">
        <v>0</v>
      </c>
      <c r="H13" s="41">
        <v>0.14000000000000001</v>
      </c>
      <c r="I13" s="33"/>
      <c r="J13" s="53">
        <f>D13*(F13/100)*DRE_bandejão!$D$7</f>
        <v>155791.96099999998</v>
      </c>
      <c r="K13" s="53">
        <f>D13*(H13/100)*DRE_bandejão!$D$9</f>
        <v>1638.2730000000001</v>
      </c>
      <c r="L13" s="53">
        <f t="shared" si="0"/>
        <v>157430.23399999997</v>
      </c>
      <c r="M13" s="55"/>
      <c r="N13" s="55">
        <f>D13*DRE_bandejão!$E$3*DRE_bandejão!$F$3+D13*DRE_bandejão!$E$4*DRE_bandejão!$F$4</f>
        <v>1249191.5331700793</v>
      </c>
      <c r="O13" s="55"/>
      <c r="P13" s="56">
        <f t="shared" si="1"/>
        <v>-1091761.2991700794</v>
      </c>
    </row>
    <row r="14" spans="3:16" x14ac:dyDescent="0.25">
      <c r="C14" s="26" t="s">
        <v>44</v>
      </c>
      <c r="D14" s="38">
        <v>276773</v>
      </c>
      <c r="E14" s="38"/>
      <c r="F14" s="41">
        <v>98.19</v>
      </c>
      <c r="G14" s="41">
        <v>0.95</v>
      </c>
      <c r="H14" s="41">
        <v>0.84</v>
      </c>
      <c r="I14" s="33"/>
      <c r="J14" s="53">
        <f>D14*(F14/100)*DRE_bandejão!$D$7</f>
        <v>543526.81739999994</v>
      </c>
      <c r="K14" s="53">
        <f>D14*(H14/100)*DRE_bandejão!$D$9</f>
        <v>34873.398000000001</v>
      </c>
      <c r="L14" s="53">
        <f t="shared" si="0"/>
        <v>578400.21539999999</v>
      </c>
      <c r="M14" s="55"/>
      <c r="N14" s="55">
        <f>D14*DRE_bandejão!$E$3*DRE_bandejão!$F$3+D14*DRE_bandejão!$E$4*DRE_bandejão!$F$4</f>
        <v>4431857.359800064</v>
      </c>
      <c r="O14" s="55"/>
      <c r="P14" s="56">
        <f t="shared" si="1"/>
        <v>-3853457.1444000639</v>
      </c>
    </row>
    <row r="15" spans="3:16" x14ac:dyDescent="0.25">
      <c r="C15" s="26" t="s">
        <v>45</v>
      </c>
      <c r="D15" s="38">
        <v>68347</v>
      </c>
      <c r="E15" s="38"/>
      <c r="F15" s="41">
        <v>98.52</v>
      </c>
      <c r="G15" s="41">
        <v>1.1599999999999999</v>
      </c>
      <c r="H15" s="41">
        <v>0.3</v>
      </c>
      <c r="I15" s="33"/>
      <c r="J15" s="53">
        <f>D15*(F15/100)*DRE_bandejão!$D$7</f>
        <v>134670.92879999999</v>
      </c>
      <c r="K15" s="53">
        <f>D15*(H15/100)*DRE_bandejão!$D$9</f>
        <v>3075.6149999999998</v>
      </c>
      <c r="L15" s="53">
        <f t="shared" si="0"/>
        <v>137746.54379999998</v>
      </c>
      <c r="M15" s="55"/>
      <c r="N15" s="55">
        <f>D15*DRE_bandejão!$E$3*DRE_bandejão!$F$3+D15*DRE_bandejão!$E$4*DRE_bandejão!$F$4</f>
        <v>1094413.6710237451</v>
      </c>
      <c r="O15" s="55"/>
      <c r="P15" s="56">
        <f t="shared" si="1"/>
        <v>-956667.1272237451</v>
      </c>
    </row>
    <row r="16" spans="3:16" x14ac:dyDescent="0.25">
      <c r="C16" s="26" t="s">
        <v>46</v>
      </c>
      <c r="D16" s="38">
        <v>415800</v>
      </c>
      <c r="E16" s="38"/>
      <c r="F16" s="41">
        <v>99.63</v>
      </c>
      <c r="G16" s="41">
        <v>0.14000000000000001</v>
      </c>
      <c r="H16" s="41">
        <v>0.22</v>
      </c>
      <c r="I16" s="33"/>
      <c r="J16" s="53">
        <f>D16*(F16/100)*DRE_bandejão!$D$7</f>
        <v>828523.08</v>
      </c>
      <c r="K16" s="53">
        <f>D16*(H16/100)*DRE_bandejão!$D$9</f>
        <v>13721.400000000001</v>
      </c>
      <c r="L16" s="53">
        <f t="shared" si="0"/>
        <v>842244.48</v>
      </c>
      <c r="M16" s="55"/>
      <c r="N16" s="55">
        <f>D16*DRE_bandejão!$E$3*DRE_bandejão!$F$3+D16*DRE_bandejão!$E$4*DRE_bandejão!$F$4</f>
        <v>6658042.11467472</v>
      </c>
      <c r="O16" s="55"/>
      <c r="P16" s="56">
        <f t="shared" si="1"/>
        <v>-5815797.6346747205</v>
      </c>
    </row>
    <row r="17" spans="3:16" x14ac:dyDescent="0.25">
      <c r="C17" s="26" t="s">
        <v>47</v>
      </c>
      <c r="D17" s="38">
        <v>216052</v>
      </c>
      <c r="E17" s="38"/>
      <c r="F17" s="41">
        <v>99.73</v>
      </c>
      <c r="G17" s="41">
        <v>0.06</v>
      </c>
      <c r="H17" s="41">
        <v>0.2</v>
      </c>
      <c r="I17" s="33"/>
      <c r="J17" s="53">
        <f>D17*(F17/100)*DRE_bandejão!$D$7</f>
        <v>430937.31920000003</v>
      </c>
      <c r="K17" s="53">
        <f>D17*(H17/100)*DRE_bandejão!$D$9</f>
        <v>6481.5599999999995</v>
      </c>
      <c r="L17" s="53">
        <f t="shared" si="0"/>
        <v>437418.87920000002</v>
      </c>
      <c r="M17" s="55"/>
      <c r="N17" s="55">
        <f>D17*DRE_bandejão!$E$3*DRE_bandejão!$F$3+D17*DRE_bandejão!$E$4*DRE_bandejão!$F$4</f>
        <v>3459555.8320339173</v>
      </c>
      <c r="O17" s="55"/>
      <c r="P17" s="56">
        <f t="shared" si="1"/>
        <v>-3022136.9528339175</v>
      </c>
    </row>
    <row r="18" spans="3:16" x14ac:dyDescent="0.25">
      <c r="C18" s="26" t="s">
        <v>48</v>
      </c>
      <c r="D18" s="38">
        <v>643281</v>
      </c>
      <c r="E18" s="38"/>
      <c r="F18" s="41">
        <v>99.64</v>
      </c>
      <c r="G18" s="41">
        <v>0.08</v>
      </c>
      <c r="H18" s="41">
        <v>0.26</v>
      </c>
      <c r="I18" s="33"/>
      <c r="J18" s="53">
        <f>D18*(F18/100)*DRE_bandejão!$D$7</f>
        <v>1281930.3768</v>
      </c>
      <c r="K18" s="53">
        <f>D18*(H18/100)*DRE_bandejão!$D$9</f>
        <v>25087.958999999999</v>
      </c>
      <c r="L18" s="53">
        <f t="shared" si="0"/>
        <v>1307018.3358</v>
      </c>
      <c r="M18" s="55"/>
      <c r="N18" s="55">
        <f>D18*DRE_bandejão!$E$3*DRE_bandejão!$F$3+D18*DRE_bandejão!$E$4*DRE_bandejão!$F$4</f>
        <v>10300606.035522051</v>
      </c>
      <c r="O18" s="55"/>
      <c r="P18" s="56">
        <f t="shared" si="1"/>
        <v>-8993587.6997220516</v>
      </c>
    </row>
    <row r="19" spans="3:16" x14ac:dyDescent="0.25">
      <c r="C19" s="26" t="s">
        <v>49</v>
      </c>
      <c r="D19" s="38">
        <v>128927</v>
      </c>
      <c r="E19" s="38"/>
      <c r="F19" s="41">
        <v>99.64</v>
      </c>
      <c r="G19" s="41">
        <v>0.18</v>
      </c>
      <c r="H19" s="41">
        <v>0.16</v>
      </c>
      <c r="I19" s="33"/>
      <c r="J19" s="53">
        <f>D19*(F19/100)*DRE_bandejão!$D$7</f>
        <v>256925.72559999998</v>
      </c>
      <c r="K19" s="53">
        <f>D19*(H19/100)*DRE_bandejão!$D$9</f>
        <v>3094.2480000000005</v>
      </c>
      <c r="L19" s="53">
        <f t="shared" si="0"/>
        <v>260019.97359999997</v>
      </c>
      <c r="M19" s="55"/>
      <c r="N19" s="55">
        <f>D19*DRE_bandejão!$E$3*DRE_bandejão!$F$3+D19*DRE_bandejão!$E$4*DRE_bandejão!$F$4</f>
        <v>2064457.4211608169</v>
      </c>
      <c r="O19" s="55"/>
      <c r="P19" s="56">
        <f t="shared" si="1"/>
        <v>-1804437.447560817</v>
      </c>
    </row>
    <row r="20" spans="3:16" x14ac:dyDescent="0.25">
      <c r="C20" s="27" t="s">
        <v>50</v>
      </c>
      <c r="D20" s="39">
        <v>4658</v>
      </c>
      <c r="E20" s="39"/>
      <c r="F20" s="43">
        <v>51.14</v>
      </c>
      <c r="G20" s="43">
        <v>25.09</v>
      </c>
      <c r="H20" s="43">
        <v>23.77</v>
      </c>
      <c r="I20" s="33"/>
      <c r="J20" s="54">
        <f>D20*(F20/100)*DRE_bandejão!$D$7</f>
        <v>4764.2024000000001</v>
      </c>
      <c r="K20" s="54">
        <f>D20*(H20/100)*DRE_bandejão!$D$9</f>
        <v>16608.098999999998</v>
      </c>
      <c r="L20" s="54">
        <f t="shared" si="0"/>
        <v>21372.301399999997</v>
      </c>
      <c r="M20" s="55"/>
      <c r="N20" s="55">
        <f>D20*DRE_bandejão!$E$3*DRE_bandejão!$F$3+D20*DRE_bandejão!$E$4*DRE_bandejão!$F$4</f>
        <v>74586.724795947201</v>
      </c>
      <c r="O20" s="55"/>
      <c r="P20" s="56">
        <f t="shared" si="1"/>
        <v>-53214.423395947204</v>
      </c>
    </row>
    <row r="21" spans="3:16" x14ac:dyDescent="0.25">
      <c r="C21" s="28" t="s">
        <v>51</v>
      </c>
      <c r="D21" s="44">
        <v>5087136</v>
      </c>
      <c r="E21" s="44"/>
      <c r="F21" s="46">
        <f>AVERAGE(F4:F20)</f>
        <v>94.992352941176478</v>
      </c>
      <c r="G21" s="46">
        <f t="shared" ref="G21:H21" si="2">AVERAGE(G4:G20)</f>
        <v>2.0905882352941174</v>
      </c>
      <c r="H21" s="46">
        <f t="shared" si="2"/>
        <v>2.901764705882353</v>
      </c>
      <c r="I21" s="46"/>
      <c r="J21" s="57">
        <f>SUM(J4:J20)</f>
        <v>10020212.064400002</v>
      </c>
      <c r="K21" s="57">
        <f>SUM(K4:K20)</f>
        <v>750634.46850000031</v>
      </c>
      <c r="L21" s="57">
        <f>SUM(L4:L20)</f>
        <v>10770846.5329</v>
      </c>
      <c r="M21" s="55"/>
      <c r="N21" s="57">
        <f>SUM(N4:N20)</f>
        <v>81458311.041553393</v>
      </c>
      <c r="O21" s="55"/>
      <c r="P21" s="58">
        <f t="shared" si="1"/>
        <v>-70687464.508653387</v>
      </c>
    </row>
    <row r="22" spans="3:16" ht="15" customHeight="1" x14ac:dyDescent="0.25">
      <c r="C22" s="45" t="s">
        <v>52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3:16" ht="15" customHeight="1" x14ac:dyDescent="0.25">
      <c r="C23" s="36" t="s">
        <v>56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3:16" x14ac:dyDescent="0.2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</sheetData>
  <mergeCells count="6">
    <mergeCell ref="P2:P3"/>
    <mergeCell ref="C22:P22"/>
    <mergeCell ref="C23:P24"/>
    <mergeCell ref="F2:H2"/>
    <mergeCell ref="J2:L2"/>
    <mergeCell ref="N2:N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DRE_bandejão</vt:lpstr>
      <vt:lpstr>TABELA_FINAL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Terraço Econômico</dc:creator>
  <cp:lastModifiedBy>Arthur Solow</cp:lastModifiedBy>
  <dcterms:created xsi:type="dcterms:W3CDTF">2019-08-21T00:25:18Z</dcterms:created>
  <dcterms:modified xsi:type="dcterms:W3CDTF">2019-10-20T16:06:37Z</dcterms:modified>
</cp:coreProperties>
</file>